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5126" yWindow="5250" windowWidth="21600" windowHeight="11385" activeTab="2"/>
  </bookViews>
  <sheets>
    <sheet name="CONDUCTOR" sheetId="1" r:id="rId1"/>
    <sheet name="ESTRUCTURAS" sheetId="2" r:id="rId2"/>
    <sheet name="MATERIALES" sheetId="3" r:id="rId3"/>
  </sheets>
  <definedNames>
    <definedName name="_xlnm.Print_Area" localSheetId="2">'MATERIALES'!$B$2:$I$28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<sst xmlns="http://schemas.openxmlformats.org/spreadsheetml/2006/main" count="234" uniqueCount="108">
  <si>
    <t>De</t>
  </si>
  <si>
    <t>Hasta</t>
  </si>
  <si>
    <t>Distancia (mts)</t>
  </si>
  <si>
    <t>POSTE</t>
  </si>
  <si>
    <t>Estructura MT</t>
  </si>
  <si>
    <t>Estructura BT</t>
  </si>
  <si>
    <t>TENSOR</t>
  </si>
  <si>
    <t>Seccionador</t>
  </si>
  <si>
    <t>Trafo</t>
  </si>
  <si>
    <t>Luminaria</t>
  </si>
  <si>
    <t>Acometida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</si>
  <si>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</si>
  <si>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</si>
  <si>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</si>
  <si>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</si>
  <si>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</si>
  <si>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</si>
  <si>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</si>
  <si>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</si>
  <si>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</si>
  <si>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</si>
  <si>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Conductor ACSR 2</t>
  </si>
  <si>
    <t>Subtotal</t>
  </si>
  <si>
    <t>Conductor Preensamblado 2x50(50)</t>
  </si>
  <si>
    <t>Multiplex 3x6</t>
  </si>
  <si>
    <t># Acometidas</t>
  </si>
  <si>
    <t>Distancia promedio de acometida</t>
  </si>
  <si>
    <t>Conductor Concentrico de Cobre 2x4(4)</t>
  </si>
  <si>
    <t>TIPO</t>
  </si>
  <si>
    <t>FV</t>
  </si>
  <si>
    <t>ALTURA</t>
  </si>
  <si>
    <t>ITEM</t>
  </si>
  <si>
    <t>KGF</t>
  </si>
  <si>
    <t>1EP+1ER</t>
  </si>
  <si>
    <t>1EP</t>
  </si>
  <si>
    <t>2(110W)</t>
  </si>
  <si>
    <t>1ER</t>
  </si>
  <si>
    <t>Desperdicio 1,5%</t>
  </si>
  <si>
    <t>TOTAL</t>
  </si>
  <si>
    <t>10m</t>
  </si>
  <si>
    <t>Conteo de estructuras</t>
  </si>
  <si>
    <t>Descripción</t>
  </si>
  <si>
    <t>Postes 12m FV 500 kgf</t>
  </si>
  <si>
    <t>Postes 10m FV 400 kgf</t>
  </si>
  <si>
    <t>Suma 1</t>
  </si>
  <si>
    <t>Suma 2</t>
  </si>
  <si>
    <t>Conductor TTU # 1/0</t>
  </si>
  <si>
    <t>Conductor TTU # 3/0</t>
  </si>
  <si>
    <t>Item</t>
  </si>
  <si>
    <t>Mano de Obra</t>
  </si>
  <si>
    <t>Cantidad</t>
  </si>
  <si>
    <t>mts</t>
  </si>
  <si>
    <t>Unidad</t>
  </si>
  <si>
    <t>P. U Materiales</t>
  </si>
  <si>
    <t>Subtotal Mat</t>
  </si>
  <si>
    <t xml:space="preserve">Sub M.O </t>
  </si>
  <si>
    <t>Suministro y tendido de cable preensamblado 2x50+1x50 mm2</t>
  </si>
  <si>
    <t>Suministro y montaje de poste de fibra de vidrio de 10 metros, 400 kgf</t>
  </si>
  <si>
    <t>U</t>
  </si>
  <si>
    <t>Suministro y montaje de Estructura ESE-1EP 240V</t>
  </si>
  <si>
    <t>Suministro y montaje de Estructura ESE-1ER 240V</t>
  </si>
  <si>
    <t>Seccionadores</t>
  </si>
  <si>
    <t>Suministro y montaje de puesta a tierra mediante electrodo activo químico</t>
  </si>
  <si>
    <t>Excavación de suelo para montaje de poste o tensor - terreno rocoso</t>
  </si>
  <si>
    <t>Excavación de suelo para montaje de puesta a tierra - terreno rocoso</t>
  </si>
  <si>
    <t>Subtotal M.O</t>
  </si>
  <si>
    <t>Sub 1+2</t>
  </si>
  <si>
    <t>IVA 12%</t>
  </si>
  <si>
    <t>PROYECTO PEDREGAL V</t>
  </si>
  <si>
    <t>1CRT</t>
  </si>
  <si>
    <t>TAT-0TS</t>
  </si>
  <si>
    <t>1 secc</t>
  </si>
  <si>
    <t>25 kVA</t>
  </si>
  <si>
    <t>TAD-0TS</t>
  </si>
  <si>
    <t>1PR3e+1ER</t>
  </si>
  <si>
    <t>11m</t>
  </si>
  <si>
    <t>TAT-0TDe</t>
  </si>
  <si>
    <t>P5</t>
  </si>
  <si>
    <t>Trafo monofásico 25 kVA</t>
  </si>
  <si>
    <t>Suministro, montaje e instalación transformador monofásico  autoprotegidol 1F, 25 kVA</t>
  </si>
  <si>
    <t>P0e 150071</t>
  </si>
  <si>
    <t>P1e</t>
  </si>
  <si>
    <t>P2e</t>
  </si>
  <si>
    <t>P3e</t>
  </si>
  <si>
    <t>P4e</t>
  </si>
  <si>
    <t>P16</t>
  </si>
  <si>
    <t>P18</t>
  </si>
  <si>
    <t>METALICO</t>
  </si>
  <si>
    <t>1CRTe</t>
  </si>
  <si>
    <t>1ERe</t>
  </si>
  <si>
    <t>1EPe</t>
  </si>
  <si>
    <t>1CPTe</t>
  </si>
  <si>
    <t>Suministro, montaje e instalacion de abrazadera para acometidas</t>
  </si>
  <si>
    <t>Reubicacion de medidor bifasico en bajo voltaje 240V-120V</t>
  </si>
  <si>
    <t>Desmontaje y desalojo de red baja tensión (incluye: conductor, herrajes, aisladores y luminaria)</t>
  </si>
  <si>
    <t>PRESUPUESTO BARRIO NUEVO</t>
  </si>
  <si>
    <t>Retiro y desalojo de poste de hormigón</t>
  </si>
  <si>
    <t>1CPTe+1CRTe</t>
  </si>
  <si>
    <t>1EPe+1ERe</t>
  </si>
  <si>
    <t>Suministro, montaje e instalación de luminaria autocontrolada tipo LED de 110W</t>
  </si>
  <si>
    <t>Desmontaje y montaje de luminarias LED de 110W</t>
  </si>
  <si>
    <t>110We</t>
  </si>
  <si>
    <t>110W</t>
  </si>
  <si>
    <t>Suministro, montaje e instalacion de medidor bifasico Radio Frecuencia bajo voltaje 220-127V // 240-120V</t>
  </si>
  <si>
    <t>Suministro, montaje e instalacion de acometida bifásica en bajo voltaje 240-120V</t>
  </si>
  <si>
    <t>Anexo #2</t>
  </si>
  <si>
    <t>Suministro y montaje  tensor a tierra simple 240 V</t>
  </si>
  <si>
    <t>Suministro, montaje e instalación de seccionamiento con fusible para una fase (incluye cruceta y pararrayos)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</si>
</sst>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/>
    <xf numFmtId="2" fontId="0" fillId="0" borderId="0" xfId="0" applyNumberFormat="1"/>
    <xf numFmtId="0" fontId="2" fillId="0" borderId="0" xfId="0" applyFont="1" applyAlignment="1">
      <alignment/>
    </xf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164" fontId="2" fillId="0" borderId="1" xfId="20" applyFont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2" xfId="0" applyFont="1" applyBorder="1"/>
    <xf numFmtId="164" fontId="2" fillId="0" borderId="2" xfId="20" applyFont="1" applyBorder="1"/>
    <xf numFmtId="164" fontId="0" fillId="0" borderId="0" xfId="20" applyFont="1"/>
    <xf numFmtId="0" fontId="0" fillId="0" borderId="1" xfId="0" applyFill="1" applyBorder="1" applyAlignment="1">
      <alignment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 topLeftCell="A1">
      <selection activeCell="E3" sqref="E3:E6"/>
    </sheetView>
  </sheetViews>
  <sheetFormatPr defaultColWidth="11.421875" defaultRowHeight="15"/>
  <cols>
    <col min="4" max="4" width="15.28125" style="0" customWidth="1"/>
    <col min="5" max="5" width="19.140625" style="0" customWidth="1"/>
    <col min="6" max="6" width="32.8515625" style="0" bestFit="1" customWidth="1"/>
    <col min="7" max="7" width="32.7109375" style="0" customWidth="1"/>
    <col min="8" max="8" width="13.140625" style="0" hidden="1" customWidth="1"/>
    <col min="9" max="9" width="18.421875" style="0" hidden="1" customWidth="1"/>
    <col min="10" max="10" width="18.8515625" style="0" hidden="1" customWidth="1"/>
    <col min="11" max="11" width="11.421875" style="0" hidden="1" customWidth="1"/>
  </cols>
  <sheetData>
    <row r="1" spans="2:5" ht="15">
      <c r="B1" s="20" t="s">
        <v>68</v>
      </c>
      <c r="C1" s="20"/>
      <c r="D1" s="20"/>
      <c r="E1" s="20"/>
    </row>
    <row r="2" spans="2:10" ht="15">
      <c r="B2" s="1" t="s">
        <v>0</v>
      </c>
      <c r="C2" s="1" t="s">
        <v>1</v>
      </c>
      <c r="D2" s="1" t="s">
        <v>2</v>
      </c>
      <c r="E2" s="1" t="s">
        <v>21</v>
      </c>
      <c r="F2" s="1" t="s">
        <v>23</v>
      </c>
      <c r="G2" s="1"/>
      <c r="H2" s="1" t="s">
        <v>24</v>
      </c>
      <c r="I2" s="1" t="s">
        <v>46</v>
      </c>
      <c r="J2" s="1" t="s">
        <v>47</v>
      </c>
    </row>
    <row r="3" spans="2:6" ht="15">
      <c r="B3" t="s">
        <v>80</v>
      </c>
      <c r="C3" t="s">
        <v>81</v>
      </c>
      <c r="D3">
        <v>37</v>
      </c>
      <c r="F3">
        <f>+D3</f>
        <v>37</v>
      </c>
    </row>
    <row r="4" spans="2:6" ht="15">
      <c r="B4" t="s">
        <v>81</v>
      </c>
      <c r="C4" t="s">
        <v>82</v>
      </c>
      <c r="D4">
        <v>40</v>
      </c>
      <c r="F4">
        <f aca="true" t="shared" si="0" ref="F4:F6">+D4</f>
        <v>40</v>
      </c>
    </row>
    <row r="5" spans="2:6" ht="15">
      <c r="B5" t="s">
        <v>82</v>
      </c>
      <c r="C5" t="s">
        <v>83</v>
      </c>
      <c r="D5">
        <v>38</v>
      </c>
      <c r="F5">
        <f t="shared" si="0"/>
        <v>38</v>
      </c>
    </row>
    <row r="6" spans="2:6" ht="15">
      <c r="B6" t="s">
        <v>83</v>
      </c>
      <c r="C6" t="s">
        <v>84</v>
      </c>
      <c r="D6">
        <v>46</v>
      </c>
      <c r="F6">
        <f t="shared" si="0"/>
        <v>46</v>
      </c>
    </row>
    <row r="7" spans="2:6" ht="15">
      <c r="B7" t="s">
        <v>84</v>
      </c>
      <c r="C7" t="s">
        <v>77</v>
      </c>
      <c r="D7">
        <v>45</v>
      </c>
      <c r="F7">
        <f aca="true" t="shared" si="1" ref="F7:F23">1*D7</f>
        <v>45</v>
      </c>
    </row>
    <row r="8" spans="2:6" ht="15">
      <c r="B8" t="s">
        <v>77</v>
      </c>
      <c r="C8" t="s">
        <v>11</v>
      </c>
      <c r="D8">
        <v>45</v>
      </c>
      <c r="F8">
        <f t="shared" si="1"/>
        <v>45</v>
      </c>
    </row>
    <row r="9" spans="2:6" ht="15">
      <c r="B9" t="s">
        <v>12</v>
      </c>
      <c r="C9" t="s">
        <v>13</v>
      </c>
      <c r="D9">
        <v>35</v>
      </c>
      <c r="F9">
        <f t="shared" si="1"/>
        <v>35</v>
      </c>
    </row>
    <row r="10" spans="2:6" ht="15">
      <c r="B10" t="s">
        <v>12</v>
      </c>
      <c r="C10" t="s">
        <v>14</v>
      </c>
      <c r="D10">
        <v>40</v>
      </c>
      <c r="F10">
        <f t="shared" si="1"/>
        <v>40</v>
      </c>
    </row>
    <row r="11" spans="2:6" ht="15">
      <c r="B11" t="s">
        <v>14</v>
      </c>
      <c r="C11" t="s">
        <v>15</v>
      </c>
      <c r="D11">
        <v>35</v>
      </c>
      <c r="F11">
        <f t="shared" si="1"/>
        <v>35</v>
      </c>
    </row>
    <row r="12" spans="2:6" ht="15">
      <c r="B12" t="s">
        <v>83</v>
      </c>
      <c r="C12" t="s">
        <v>16</v>
      </c>
      <c r="D12">
        <v>25</v>
      </c>
      <c r="F12">
        <f t="shared" si="1"/>
        <v>25</v>
      </c>
    </row>
    <row r="13" spans="2:6" ht="15">
      <c r="B13" t="s">
        <v>16</v>
      </c>
      <c r="C13" t="s">
        <v>17</v>
      </c>
      <c r="D13">
        <v>32</v>
      </c>
      <c r="F13">
        <f t="shared" si="1"/>
        <v>32</v>
      </c>
    </row>
    <row r="14" spans="2:6" ht="15">
      <c r="B14" t="s">
        <v>83</v>
      </c>
      <c r="C14" t="s">
        <v>18</v>
      </c>
      <c r="D14">
        <v>29</v>
      </c>
      <c r="F14">
        <f t="shared" si="1"/>
        <v>29</v>
      </c>
    </row>
    <row r="15" spans="2:6" ht="15">
      <c r="B15" t="s">
        <v>18</v>
      </c>
      <c r="C15" t="s">
        <v>19</v>
      </c>
      <c r="D15">
        <v>33</v>
      </c>
      <c r="F15">
        <f t="shared" si="1"/>
        <v>33</v>
      </c>
    </row>
    <row r="16" spans="2:6" ht="15">
      <c r="B16" t="s">
        <v>19</v>
      </c>
      <c r="C16" t="s">
        <v>20</v>
      </c>
      <c r="D16">
        <v>30</v>
      </c>
      <c r="F16">
        <f t="shared" si="1"/>
        <v>30</v>
      </c>
    </row>
    <row r="17" spans="2:6" ht="15">
      <c r="B17" t="s">
        <v>19</v>
      </c>
      <c r="C17" t="s">
        <v>85</v>
      </c>
      <c r="D17">
        <v>29</v>
      </c>
      <c r="F17">
        <f t="shared" si="1"/>
        <v>29</v>
      </c>
    </row>
    <row r="18" spans="2:6" ht="15">
      <c r="B18" t="s">
        <v>19</v>
      </c>
      <c r="C18" t="s">
        <v>86</v>
      </c>
      <c r="D18">
        <v>60</v>
      </c>
      <c r="F18">
        <f t="shared" si="1"/>
        <v>60</v>
      </c>
    </row>
    <row r="22" ht="15">
      <c r="F22">
        <f t="shared" si="1"/>
        <v>0</v>
      </c>
    </row>
    <row r="23" ht="15">
      <c r="F23">
        <f t="shared" si="1"/>
        <v>0</v>
      </c>
    </row>
    <row r="24" spans="4:10" ht="15">
      <c r="D24" s="2" t="s">
        <v>22</v>
      </c>
      <c r="E24" s="3">
        <f>SUM(E3:E23)</f>
        <v>0</v>
      </c>
      <c r="F24" s="3">
        <f>SUM(F3:F23)</f>
        <v>599</v>
      </c>
      <c r="G24" s="3"/>
      <c r="H24" s="3">
        <f>SUM(H3:H23)</f>
        <v>0</v>
      </c>
      <c r="I24" s="3">
        <f>SUM(I3:I23)</f>
        <v>0</v>
      </c>
      <c r="J24" s="3">
        <f>SUM(J3:J23)</f>
        <v>0</v>
      </c>
    </row>
    <row r="25" spans="4:10" ht="15">
      <c r="D25" t="s">
        <v>37</v>
      </c>
      <c r="E25" s="3">
        <f>+E24*0.015</f>
        <v>0</v>
      </c>
      <c r="F25" s="3">
        <f aca="true" t="shared" si="2" ref="F25:H25">+F24*0.015</f>
        <v>8.985</v>
      </c>
      <c r="G25" s="3"/>
      <c r="H25" s="3">
        <f t="shared" si="2"/>
        <v>0</v>
      </c>
      <c r="I25" s="3"/>
      <c r="J25" s="3"/>
    </row>
    <row r="26" spans="4:10" ht="15">
      <c r="D26" t="s">
        <v>38</v>
      </c>
      <c r="E26" s="3">
        <f>+E24+E25</f>
        <v>0</v>
      </c>
      <c r="F26" s="3">
        <f aca="true" t="shared" si="3" ref="F26:H26">+F24+F25</f>
        <v>607.985</v>
      </c>
      <c r="G26" s="3"/>
      <c r="H26" s="3">
        <f t="shared" si="3"/>
        <v>0</v>
      </c>
      <c r="I26" s="3">
        <f aca="true" t="shared" si="4" ref="I26:J26">+I24+I25</f>
        <v>0</v>
      </c>
      <c r="J26" s="3">
        <f t="shared" si="4"/>
        <v>0</v>
      </c>
    </row>
    <row r="28" ht="15">
      <c r="G28" s="1" t="s">
        <v>27</v>
      </c>
    </row>
    <row r="29" spans="6:7" ht="15">
      <c r="F29" t="s">
        <v>25</v>
      </c>
      <c r="G29">
        <v>13</v>
      </c>
    </row>
    <row r="30" spans="6:7" ht="15">
      <c r="F30" t="s">
        <v>26</v>
      </c>
      <c r="G30">
        <v>20</v>
      </c>
    </row>
    <row r="31" ht="15">
      <c r="G31">
        <f>+G29*G30</f>
        <v>260</v>
      </c>
    </row>
  </sheetData>
  <mergeCells count="1">
    <mergeCell ref="B1:E1"/>
  </mergeCells>
  <printOptions/>
  <pageMargins left="0.7" right="0.7" top="0.75" bottom="0.75" header="0.3" footer="0.3"/>
  <pageSetup horizontalDpi="300" verticalDpi="300" orientation="portrait" paperSize="20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workbookViewId="0" topLeftCell="C7">
      <selection activeCell="J26" sqref="J26"/>
    </sheetView>
  </sheetViews>
  <sheetFormatPr defaultColWidth="11.421875" defaultRowHeight="15"/>
  <cols>
    <col min="3" max="3" width="12.28125" style="0" bestFit="1" customWidth="1"/>
    <col min="4" max="4" width="13.7109375" style="0" customWidth="1"/>
    <col min="5" max="5" width="10.7109375" style="0" bestFit="1" customWidth="1"/>
    <col min="6" max="6" width="10.00390625" style="0" bestFit="1" customWidth="1"/>
    <col min="7" max="7" width="13.00390625" style="0" bestFit="1" customWidth="1"/>
    <col min="8" max="8" width="12.421875" style="0" bestFit="1" customWidth="1"/>
    <col min="9" max="9" width="10.7109375" style="0" bestFit="1" customWidth="1"/>
    <col min="10" max="10" width="11.7109375" style="0" bestFit="1" customWidth="1"/>
    <col min="11" max="11" width="8.00390625" style="0" bestFit="1" customWidth="1"/>
    <col min="12" max="12" width="9.7109375" style="0" bestFit="1" customWidth="1"/>
    <col min="13" max="13" width="10.57421875" style="0" bestFit="1" customWidth="1"/>
  </cols>
  <sheetData>
    <row r="2" spans="2:13" s="1" customFormat="1" ht="15">
      <c r="B2" s="1" t="s">
        <v>31</v>
      </c>
      <c r="C2" s="1" t="s">
        <v>30</v>
      </c>
      <c r="D2" s="1" t="s">
        <v>32</v>
      </c>
      <c r="E2" s="1" t="s">
        <v>3</v>
      </c>
      <c r="F2" s="1" t="s">
        <v>28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2:12" ht="15">
      <c r="B3">
        <v>1</v>
      </c>
      <c r="C3" t="s">
        <v>75</v>
      </c>
      <c r="D3">
        <v>400</v>
      </c>
      <c r="E3" t="s">
        <v>80</v>
      </c>
      <c r="F3" t="s">
        <v>87</v>
      </c>
      <c r="G3" t="s">
        <v>97</v>
      </c>
      <c r="H3" t="s">
        <v>98</v>
      </c>
      <c r="L3" t="s">
        <v>101</v>
      </c>
    </row>
    <row r="4" spans="2:12" ht="15">
      <c r="B4">
        <v>2</v>
      </c>
      <c r="C4" t="s">
        <v>75</v>
      </c>
      <c r="D4">
        <v>400</v>
      </c>
      <c r="E4" t="s">
        <v>81</v>
      </c>
      <c r="F4" t="s">
        <v>87</v>
      </c>
      <c r="G4" t="s">
        <v>88</v>
      </c>
      <c r="H4" t="s">
        <v>89</v>
      </c>
      <c r="I4" t="s">
        <v>76</v>
      </c>
      <c r="L4" t="s">
        <v>101</v>
      </c>
    </row>
    <row r="5" spans="2:12" ht="15">
      <c r="B5">
        <v>3</v>
      </c>
      <c r="C5" t="s">
        <v>75</v>
      </c>
      <c r="D5">
        <v>400</v>
      </c>
      <c r="E5" t="s">
        <v>82</v>
      </c>
      <c r="F5" t="s">
        <v>87</v>
      </c>
      <c r="G5" t="s">
        <v>91</v>
      </c>
      <c r="H5" t="s">
        <v>90</v>
      </c>
      <c r="L5" t="s">
        <v>101</v>
      </c>
    </row>
    <row r="6" spans="2:13" ht="15">
      <c r="B6">
        <v>4</v>
      </c>
      <c r="C6" t="s">
        <v>75</v>
      </c>
      <c r="D6">
        <v>400</v>
      </c>
      <c r="E6" t="s">
        <v>83</v>
      </c>
      <c r="F6" t="s">
        <v>87</v>
      </c>
      <c r="G6" t="s">
        <v>91</v>
      </c>
      <c r="H6" t="s">
        <v>90</v>
      </c>
      <c r="L6" t="s">
        <v>101</v>
      </c>
      <c r="M6">
        <v>2</v>
      </c>
    </row>
    <row r="7" spans="2:13" ht="15">
      <c r="B7">
        <v>5</v>
      </c>
      <c r="C7" t="s">
        <v>75</v>
      </c>
      <c r="D7">
        <v>400</v>
      </c>
      <c r="E7" t="s">
        <v>84</v>
      </c>
      <c r="F7" t="s">
        <v>87</v>
      </c>
      <c r="G7" t="s">
        <v>88</v>
      </c>
      <c r="H7" t="s">
        <v>89</v>
      </c>
      <c r="I7" t="s">
        <v>76</v>
      </c>
      <c r="J7" t="s">
        <v>71</v>
      </c>
      <c r="K7" t="s">
        <v>72</v>
      </c>
      <c r="L7" t="s">
        <v>101</v>
      </c>
      <c r="M7">
        <v>2</v>
      </c>
    </row>
    <row r="8" spans="2:12" ht="15">
      <c r="B8">
        <v>6</v>
      </c>
      <c r="C8" t="s">
        <v>39</v>
      </c>
      <c r="D8">
        <v>400</v>
      </c>
      <c r="E8" t="s">
        <v>77</v>
      </c>
      <c r="F8" t="s">
        <v>29</v>
      </c>
      <c r="H8" t="s">
        <v>34</v>
      </c>
      <c r="L8" t="s">
        <v>102</v>
      </c>
    </row>
    <row r="9" spans="2:12" ht="15">
      <c r="B9">
        <v>7</v>
      </c>
      <c r="C9" t="s">
        <v>39</v>
      </c>
      <c r="D9">
        <v>400</v>
      </c>
      <c r="E9" t="s">
        <v>11</v>
      </c>
      <c r="F9" t="s">
        <v>29</v>
      </c>
      <c r="H9" t="s">
        <v>36</v>
      </c>
      <c r="I9" t="s">
        <v>73</v>
      </c>
      <c r="L9" t="s">
        <v>102</v>
      </c>
    </row>
    <row r="10" spans="2:12" ht="15">
      <c r="B10">
        <v>8</v>
      </c>
      <c r="C10" t="s">
        <v>39</v>
      </c>
      <c r="D10">
        <v>400</v>
      </c>
      <c r="E10" t="s">
        <v>12</v>
      </c>
      <c r="F10" t="s">
        <v>29</v>
      </c>
      <c r="H10" t="s">
        <v>34</v>
      </c>
      <c r="L10" t="s">
        <v>102</v>
      </c>
    </row>
    <row r="11" spans="2:12" ht="15">
      <c r="B11">
        <v>9</v>
      </c>
      <c r="C11" t="s">
        <v>39</v>
      </c>
      <c r="D11">
        <v>400</v>
      </c>
      <c r="E11" t="s">
        <v>13</v>
      </c>
      <c r="F11" t="s">
        <v>29</v>
      </c>
      <c r="H11" t="s">
        <v>36</v>
      </c>
      <c r="I11" t="s">
        <v>73</v>
      </c>
      <c r="L11" t="s">
        <v>102</v>
      </c>
    </row>
    <row r="12" spans="2:12" ht="15">
      <c r="B12">
        <v>10</v>
      </c>
      <c r="C12" t="s">
        <v>39</v>
      </c>
      <c r="D12">
        <v>400</v>
      </c>
      <c r="E12" t="s">
        <v>14</v>
      </c>
      <c r="F12" t="s">
        <v>29</v>
      </c>
      <c r="H12" t="s">
        <v>34</v>
      </c>
      <c r="L12" t="s">
        <v>102</v>
      </c>
    </row>
    <row r="13" spans="2:12" ht="15">
      <c r="B13">
        <v>11</v>
      </c>
      <c r="C13" t="s">
        <v>39</v>
      </c>
      <c r="D13">
        <v>400</v>
      </c>
      <c r="E13" t="s">
        <v>15</v>
      </c>
      <c r="F13" t="s">
        <v>29</v>
      </c>
      <c r="H13" t="s">
        <v>36</v>
      </c>
      <c r="I13" t="s">
        <v>73</v>
      </c>
      <c r="L13" t="s">
        <v>102</v>
      </c>
    </row>
    <row r="14" spans="2:13" ht="15">
      <c r="B14">
        <v>12</v>
      </c>
      <c r="C14" t="s">
        <v>39</v>
      </c>
      <c r="D14">
        <v>400</v>
      </c>
      <c r="E14" t="s">
        <v>16</v>
      </c>
      <c r="F14" t="s">
        <v>29</v>
      </c>
      <c r="H14" t="s">
        <v>34</v>
      </c>
      <c r="L14" t="s">
        <v>101</v>
      </c>
      <c r="M14">
        <v>2</v>
      </c>
    </row>
    <row r="15" spans="2:13" ht="15">
      <c r="B15">
        <v>13</v>
      </c>
      <c r="C15" t="s">
        <v>39</v>
      </c>
      <c r="D15">
        <v>400</v>
      </c>
      <c r="E15" t="s">
        <v>17</v>
      </c>
      <c r="F15" t="s">
        <v>29</v>
      </c>
      <c r="H15" t="s">
        <v>36</v>
      </c>
      <c r="I15" t="s">
        <v>73</v>
      </c>
      <c r="L15" t="s">
        <v>101</v>
      </c>
      <c r="M15">
        <v>1</v>
      </c>
    </row>
    <row r="16" spans="2:13" ht="15">
      <c r="B16">
        <v>14</v>
      </c>
      <c r="C16" t="s">
        <v>39</v>
      </c>
      <c r="D16">
        <v>400</v>
      </c>
      <c r="E16" t="s">
        <v>18</v>
      </c>
      <c r="F16" t="s">
        <v>29</v>
      </c>
      <c r="H16" t="s">
        <v>34</v>
      </c>
      <c r="L16" t="s">
        <v>101</v>
      </c>
      <c r="M16">
        <v>2</v>
      </c>
    </row>
    <row r="17" spans="2:13" ht="15">
      <c r="B17">
        <v>15</v>
      </c>
      <c r="C17" t="s">
        <v>39</v>
      </c>
      <c r="D17">
        <v>400</v>
      </c>
      <c r="E17" t="s">
        <v>19</v>
      </c>
      <c r="F17" t="s">
        <v>29</v>
      </c>
      <c r="H17" t="s">
        <v>34</v>
      </c>
      <c r="L17" t="s">
        <v>101</v>
      </c>
      <c r="M17">
        <v>1</v>
      </c>
    </row>
    <row r="18" spans="2:13" ht="15">
      <c r="B18">
        <v>16</v>
      </c>
      <c r="C18" t="s">
        <v>39</v>
      </c>
      <c r="D18">
        <v>400</v>
      </c>
      <c r="E18" t="s">
        <v>20</v>
      </c>
      <c r="F18" t="s">
        <v>29</v>
      </c>
      <c r="H18" t="s">
        <v>36</v>
      </c>
      <c r="I18" t="s">
        <v>73</v>
      </c>
      <c r="L18" t="s">
        <v>101</v>
      </c>
      <c r="M18">
        <v>2</v>
      </c>
    </row>
    <row r="19" spans="2:13" ht="15">
      <c r="B19">
        <v>17</v>
      </c>
      <c r="C19" t="s">
        <v>39</v>
      </c>
      <c r="D19">
        <v>400</v>
      </c>
      <c r="E19" t="s">
        <v>85</v>
      </c>
      <c r="F19" t="s">
        <v>29</v>
      </c>
      <c r="H19" t="s">
        <v>36</v>
      </c>
      <c r="I19" t="s">
        <v>73</v>
      </c>
      <c r="L19" t="s">
        <v>102</v>
      </c>
      <c r="M19">
        <v>1</v>
      </c>
    </row>
    <row r="20" spans="2:12" ht="15">
      <c r="B20">
        <v>18</v>
      </c>
      <c r="C20" t="s">
        <v>39</v>
      </c>
      <c r="D20">
        <v>400</v>
      </c>
      <c r="E20" t="s">
        <v>86</v>
      </c>
      <c r="F20" t="s">
        <v>29</v>
      </c>
      <c r="H20" t="s">
        <v>36</v>
      </c>
      <c r="I20" t="s">
        <v>73</v>
      </c>
      <c r="L20" t="s">
        <v>102</v>
      </c>
    </row>
    <row r="24" spans="4:13" ht="15">
      <c r="D24" s="21" t="s">
        <v>40</v>
      </c>
      <c r="E24" s="21"/>
      <c r="F24" s="21"/>
      <c r="G24" s="21"/>
      <c r="H24" s="21"/>
      <c r="I24" s="21"/>
      <c r="J24" s="21"/>
      <c r="K24" s="21"/>
      <c r="L24" s="21"/>
      <c r="M24" s="21"/>
    </row>
    <row r="25" spans="4:13" s="1" customFormat="1" ht="15">
      <c r="D25" s="20" t="s">
        <v>41</v>
      </c>
      <c r="E25" s="20"/>
      <c r="F25" s="20"/>
      <c r="G25" s="4" t="s">
        <v>44</v>
      </c>
      <c r="H25" s="4" t="s">
        <v>45</v>
      </c>
      <c r="I25" s="5" t="s">
        <v>22</v>
      </c>
      <c r="J25" s="4"/>
      <c r="K25" s="4"/>
      <c r="L25" s="4"/>
      <c r="M25" s="4"/>
    </row>
    <row r="26" spans="4:11" ht="15">
      <c r="D26" s="21" t="s">
        <v>42</v>
      </c>
      <c r="E26" s="21"/>
      <c r="F26" s="21"/>
      <c r="G26">
        <f>+COUNTIF(C3:C20,"12m")</f>
        <v>0</v>
      </c>
      <c r="I26" s="5">
        <f aca="true" t="shared" si="0" ref="I26:I27">SUM(G26:H26)</f>
        <v>0</v>
      </c>
      <c r="K26">
        <f>+I26+I27+I33+I34</f>
        <v>20</v>
      </c>
    </row>
    <row r="27" spans="4:9" ht="15">
      <c r="D27" s="21" t="s">
        <v>43</v>
      </c>
      <c r="E27" s="21"/>
      <c r="F27" s="21"/>
      <c r="G27">
        <f>+COUNTIF(C3:C20,"10m")</f>
        <v>13</v>
      </c>
      <c r="I27" s="5">
        <f t="shared" si="0"/>
        <v>13</v>
      </c>
    </row>
    <row r="28" spans="4:9" ht="15">
      <c r="D28" s="21" t="s">
        <v>69</v>
      </c>
      <c r="E28" s="21"/>
      <c r="F28" s="21"/>
      <c r="I28" s="5">
        <f>SUM(G28:H28)</f>
        <v>0</v>
      </c>
    </row>
    <row r="29" spans="4:9" ht="15">
      <c r="D29" s="21" t="s">
        <v>34</v>
      </c>
      <c r="E29" s="21"/>
      <c r="F29" s="21"/>
      <c r="G29">
        <f>+COUNTIF($H$3:$H$20,"1EP")</f>
        <v>6</v>
      </c>
      <c r="H29">
        <f>+G31*1</f>
        <v>0</v>
      </c>
      <c r="I29" s="5">
        <f aca="true" t="shared" si="1" ref="I29:I30">SUM(G29:H29)</f>
        <v>6</v>
      </c>
    </row>
    <row r="30" spans="4:9" ht="15">
      <c r="D30" s="21" t="s">
        <v>36</v>
      </c>
      <c r="E30" s="21"/>
      <c r="F30" s="21"/>
      <c r="G30">
        <f>+COUNTIF($H$3:$H$20,"1ER")</f>
        <v>7</v>
      </c>
      <c r="I30" s="5">
        <f t="shared" si="1"/>
        <v>7</v>
      </c>
    </row>
    <row r="31" spans="4:9" ht="15" hidden="1">
      <c r="D31" s="21" t="s">
        <v>33</v>
      </c>
      <c r="E31" s="21"/>
      <c r="F31" s="21"/>
      <c r="G31">
        <f>+COUNTIF($H$3:$H$14,"1EP+1er")</f>
        <v>0</v>
      </c>
      <c r="I31" s="5"/>
    </row>
    <row r="32" spans="4:9" ht="15" hidden="1">
      <c r="D32" s="21" t="s">
        <v>74</v>
      </c>
      <c r="E32" s="21"/>
      <c r="F32" s="21"/>
      <c r="G32">
        <f>+COUNTIF($H$3:$H$14,"1PR3e+1ER")</f>
        <v>0</v>
      </c>
      <c r="I32" s="5"/>
    </row>
    <row r="33" spans="4:9" ht="15">
      <c r="D33" s="21" t="s">
        <v>70</v>
      </c>
      <c r="E33" s="21"/>
      <c r="F33" s="21"/>
      <c r="G33">
        <f>+COUNTIF($I$3:$I$20,"TAT-0TS")</f>
        <v>0</v>
      </c>
      <c r="I33" s="5">
        <f aca="true" t="shared" si="2" ref="I33:I37">SUM(G33:H33)</f>
        <v>0</v>
      </c>
    </row>
    <row r="34" spans="4:9" ht="15">
      <c r="D34" s="21" t="s">
        <v>73</v>
      </c>
      <c r="E34" s="21"/>
      <c r="F34" s="21"/>
      <c r="G34">
        <f>+COUNTIF($I$3:$I$20,"TAD-0TS")</f>
        <v>7</v>
      </c>
      <c r="I34" s="5">
        <f t="shared" si="2"/>
        <v>7</v>
      </c>
    </row>
    <row r="35" spans="4:9" ht="15">
      <c r="D35" s="21" t="s">
        <v>61</v>
      </c>
      <c r="E35" s="21"/>
      <c r="F35" s="21"/>
      <c r="G35">
        <f>+COUNTIF($J$4:$J$20,"1 secc")</f>
        <v>1</v>
      </c>
      <c r="I35" s="5">
        <f t="shared" si="2"/>
        <v>1</v>
      </c>
    </row>
    <row r="36" spans="4:9" ht="15">
      <c r="D36" s="21" t="s">
        <v>78</v>
      </c>
      <c r="E36" s="21"/>
      <c r="F36" s="21"/>
      <c r="G36">
        <f>+COUNTIF($K$4:$K$20,"25 kVA")</f>
        <v>1</v>
      </c>
      <c r="I36" s="5">
        <f t="shared" si="2"/>
        <v>1</v>
      </c>
    </row>
    <row r="37" spans="4:9" ht="15">
      <c r="D37" s="21" t="s">
        <v>102</v>
      </c>
      <c r="E37" s="21"/>
      <c r="F37" s="21"/>
      <c r="G37">
        <f>+COUNTIF($L$3:$L$20,"110W")</f>
        <v>8</v>
      </c>
      <c r="I37" s="5">
        <f t="shared" si="2"/>
        <v>8</v>
      </c>
    </row>
    <row r="38" spans="4:7" ht="15" hidden="1">
      <c r="D38" s="21" t="s">
        <v>35</v>
      </c>
      <c r="E38" s="21"/>
      <c r="F38" s="21"/>
      <c r="G38">
        <f>+COUNTIF($L$3:$L$14,"2(110W)")</f>
        <v>0</v>
      </c>
    </row>
    <row r="39" spans="4:9" ht="15">
      <c r="D39" s="21"/>
      <c r="E39" s="21"/>
      <c r="F39" s="21"/>
      <c r="I39" s="5"/>
    </row>
    <row r="40" spans="4:6" ht="15">
      <c r="D40" s="21"/>
      <c r="E40" s="21"/>
      <c r="F40" s="21"/>
    </row>
    <row r="41" spans="4:6" ht="15">
      <c r="D41" s="21"/>
      <c r="E41" s="21"/>
      <c r="F41" s="21"/>
    </row>
  </sheetData>
  <mergeCells count="18">
    <mergeCell ref="D39:F39"/>
    <mergeCell ref="D40:F40"/>
    <mergeCell ref="D41:F41"/>
    <mergeCell ref="D36:F36"/>
    <mergeCell ref="D37:F37"/>
    <mergeCell ref="D38:F38"/>
    <mergeCell ref="D33:F33"/>
    <mergeCell ref="D34:F34"/>
    <mergeCell ref="D35:F35"/>
    <mergeCell ref="D29:F29"/>
    <mergeCell ref="D30:F30"/>
    <mergeCell ref="D31:F31"/>
    <mergeCell ref="D32:F32"/>
    <mergeCell ref="D28:F28"/>
    <mergeCell ref="D24:M24"/>
    <mergeCell ref="D26:F26"/>
    <mergeCell ref="D25:F25"/>
    <mergeCell ref="D27:F2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28"/>
  <sheetViews>
    <sheetView tabSelected="1" view="pageBreakPreview" zoomScale="85" zoomScaleSheetLayoutView="85" workbookViewId="0" topLeftCell="A1">
      <selection activeCell="C26" sqref="C26"/>
    </sheetView>
  </sheetViews>
  <sheetFormatPr defaultColWidth="11.421875" defaultRowHeight="15"/>
  <cols>
    <col min="3" max="3" width="102.57421875" style="0" customWidth="1"/>
    <col min="4" max="4" width="9.421875" style="0" customWidth="1"/>
    <col min="5" max="5" width="9.57421875" style="0" customWidth="1"/>
    <col min="6" max="6" width="14.57421875" style="0" bestFit="1" customWidth="1"/>
    <col min="7" max="7" width="16.00390625" style="0" bestFit="1" customWidth="1"/>
    <col min="8" max="8" width="19.57421875" style="0" bestFit="1" customWidth="1"/>
    <col min="9" max="9" width="15.7109375" style="0" bestFit="1" customWidth="1"/>
    <col min="10" max="10" width="12.00390625" style="0" bestFit="1" customWidth="1"/>
  </cols>
  <sheetData>
    <row r="3" spans="2:13" ht="15">
      <c r="B3" s="20" t="s">
        <v>95</v>
      </c>
      <c r="C3" s="20"/>
      <c r="D3" s="20"/>
      <c r="E3" s="20"/>
      <c r="F3" s="20"/>
      <c r="G3" s="20"/>
      <c r="H3" s="20"/>
      <c r="I3" s="20"/>
      <c r="J3" s="7"/>
      <c r="K3" s="7"/>
      <c r="L3" s="7"/>
      <c r="M3" s="7"/>
    </row>
    <row r="4" ht="18.75">
      <c r="B4" s="19" t="s">
        <v>105</v>
      </c>
    </row>
    <row r="5" spans="2:9" ht="15">
      <c r="B5" s="8" t="s">
        <v>48</v>
      </c>
      <c r="C5" s="8" t="s">
        <v>41</v>
      </c>
      <c r="D5" s="8" t="s">
        <v>52</v>
      </c>
      <c r="E5" s="8" t="s">
        <v>50</v>
      </c>
      <c r="F5" s="8" t="s">
        <v>53</v>
      </c>
      <c r="G5" s="8" t="s">
        <v>54</v>
      </c>
      <c r="H5" s="8" t="s">
        <v>49</v>
      </c>
      <c r="I5" s="8" t="s">
        <v>55</v>
      </c>
    </row>
    <row r="6" spans="2:9" ht="15">
      <c r="B6" s="9">
        <v>2</v>
      </c>
      <c r="C6" s="9" t="s">
        <v>56</v>
      </c>
      <c r="D6" s="9" t="s">
        <v>51</v>
      </c>
      <c r="E6" s="9">
        <f>+ROUNDUP(CONDUCTOR!F26,FALSE)</f>
        <v>608</v>
      </c>
      <c r="F6" s="9">
        <v>4.49</v>
      </c>
      <c r="G6" s="10">
        <f aca="true" t="shared" si="0" ref="G6:G23">+E6*F6</f>
        <v>2729.92</v>
      </c>
      <c r="H6" s="9">
        <v>1.73</v>
      </c>
      <c r="I6" s="10">
        <f aca="true" t="shared" si="1" ref="I6:I23">+H6*E6</f>
        <v>1051.84</v>
      </c>
    </row>
    <row r="7" spans="2:9" ht="15">
      <c r="B7" s="9">
        <v>3</v>
      </c>
      <c r="C7" s="9" t="s">
        <v>57</v>
      </c>
      <c r="D7" s="9" t="s">
        <v>58</v>
      </c>
      <c r="E7" s="9">
        <f>+ESTRUCTURAS!I27</f>
        <v>13</v>
      </c>
      <c r="F7" s="9">
        <v>740.15</v>
      </c>
      <c r="G7" s="10">
        <f t="shared" si="0"/>
        <v>9621.949999999999</v>
      </c>
      <c r="H7" s="9">
        <v>122.9</v>
      </c>
      <c r="I7" s="10">
        <f t="shared" si="1"/>
        <v>1597.7</v>
      </c>
    </row>
    <row r="8" spans="2:9" ht="15">
      <c r="B8" s="9">
        <v>5</v>
      </c>
      <c r="C8" s="9" t="s">
        <v>59</v>
      </c>
      <c r="D8" s="9" t="s">
        <v>58</v>
      </c>
      <c r="E8" s="9">
        <f>+ESTRUCTURAS!I29</f>
        <v>6</v>
      </c>
      <c r="F8" s="9">
        <v>20.06</v>
      </c>
      <c r="G8" s="10">
        <f t="shared" si="0"/>
        <v>120.35999999999999</v>
      </c>
      <c r="H8" s="9">
        <v>16.83</v>
      </c>
      <c r="I8" s="10">
        <f t="shared" si="1"/>
        <v>100.97999999999999</v>
      </c>
    </row>
    <row r="9" spans="2:9" ht="15">
      <c r="B9" s="9">
        <v>6</v>
      </c>
      <c r="C9" s="9" t="s">
        <v>60</v>
      </c>
      <c r="D9" s="9" t="s">
        <v>58</v>
      </c>
      <c r="E9" s="9">
        <f>+ESTRUCTURAS!I30</f>
        <v>7</v>
      </c>
      <c r="F9" s="9">
        <v>14.93</v>
      </c>
      <c r="G9" s="10">
        <f t="shared" si="0"/>
        <v>104.50999999999999</v>
      </c>
      <c r="H9" s="9">
        <v>21.04</v>
      </c>
      <c r="I9" s="10">
        <f t="shared" si="1"/>
        <v>147.28</v>
      </c>
    </row>
    <row r="10" spans="2:9" s="14" customFormat="1" ht="15">
      <c r="B10" s="9">
        <v>7</v>
      </c>
      <c r="C10" s="12" t="s">
        <v>106</v>
      </c>
      <c r="D10" s="12" t="s">
        <v>58</v>
      </c>
      <c r="E10" s="12">
        <f>+ESTRUCTURAS!I34</f>
        <v>7</v>
      </c>
      <c r="F10" s="12">
        <v>60.61</v>
      </c>
      <c r="G10" s="13">
        <f t="shared" si="0"/>
        <v>424.27</v>
      </c>
      <c r="H10" s="12">
        <v>25.66</v>
      </c>
      <c r="I10" s="13">
        <f t="shared" si="1"/>
        <v>179.62</v>
      </c>
    </row>
    <row r="11" spans="2:9" s="14" customFormat="1" ht="15">
      <c r="B11" s="9">
        <v>8</v>
      </c>
      <c r="C11" s="12" t="s">
        <v>107</v>
      </c>
      <c r="D11" s="12" t="s">
        <v>58</v>
      </c>
      <c r="E11" s="12">
        <v>1</v>
      </c>
      <c r="F11" s="12">
        <v>264.35</v>
      </c>
      <c r="G11" s="13">
        <f t="shared" si="0"/>
        <v>264.35</v>
      </c>
      <c r="H11" s="12">
        <v>66.23</v>
      </c>
      <c r="I11" s="13">
        <f t="shared" si="1"/>
        <v>66.23</v>
      </c>
    </row>
    <row r="12" spans="2:9" s="14" customFormat="1" ht="15">
      <c r="B12" s="9">
        <v>9</v>
      </c>
      <c r="C12" s="12" t="s">
        <v>79</v>
      </c>
      <c r="D12" s="12" t="s">
        <v>58</v>
      </c>
      <c r="E12" s="12">
        <f>+ESTRUCTURAS!I36</f>
        <v>1</v>
      </c>
      <c r="F12" s="12">
        <v>1596.47</v>
      </c>
      <c r="G12" s="13">
        <f t="shared" si="0"/>
        <v>1596.47</v>
      </c>
      <c r="H12" s="12">
        <v>192.9</v>
      </c>
      <c r="I12" s="13">
        <f t="shared" si="1"/>
        <v>192.9</v>
      </c>
    </row>
    <row r="13" spans="2:9" s="14" customFormat="1" ht="15">
      <c r="B13" s="9">
        <v>10</v>
      </c>
      <c r="C13" s="12" t="s">
        <v>99</v>
      </c>
      <c r="D13" s="12" t="s">
        <v>58</v>
      </c>
      <c r="E13" s="12">
        <f>+ESTRUCTURAS!I37</f>
        <v>8</v>
      </c>
      <c r="F13" s="12">
        <v>453.5</v>
      </c>
      <c r="G13" s="13">
        <f t="shared" si="0"/>
        <v>3628</v>
      </c>
      <c r="H13" s="12">
        <v>39.15</v>
      </c>
      <c r="I13" s="13">
        <f t="shared" si="1"/>
        <v>313.2</v>
      </c>
    </row>
    <row r="14" spans="2:9" ht="15">
      <c r="B14" s="9">
        <v>11</v>
      </c>
      <c r="C14" s="9" t="s">
        <v>62</v>
      </c>
      <c r="D14" s="9" t="s">
        <v>58</v>
      </c>
      <c r="E14" s="9">
        <v>1</v>
      </c>
      <c r="F14" s="9">
        <v>591.11</v>
      </c>
      <c r="G14" s="10">
        <f t="shared" si="0"/>
        <v>591.11</v>
      </c>
      <c r="H14" s="9">
        <v>84.15</v>
      </c>
      <c r="I14" s="10">
        <f t="shared" si="1"/>
        <v>84.15</v>
      </c>
    </row>
    <row r="15" spans="2:9" s="14" customFormat="1" ht="15">
      <c r="B15" s="9">
        <v>12</v>
      </c>
      <c r="C15" s="18" t="s">
        <v>104</v>
      </c>
      <c r="D15" s="12" t="s">
        <v>58</v>
      </c>
      <c r="E15" s="12">
        <v>13</v>
      </c>
      <c r="F15" s="12">
        <v>126.52</v>
      </c>
      <c r="G15" s="13">
        <f t="shared" si="0"/>
        <v>1644.76</v>
      </c>
      <c r="H15" s="12">
        <v>44.15</v>
      </c>
      <c r="I15" s="13">
        <f t="shared" si="1"/>
        <v>573.9499999999999</v>
      </c>
    </row>
    <row r="16" spans="2:9" ht="15">
      <c r="B16" s="9">
        <v>13</v>
      </c>
      <c r="C16" s="9" t="s">
        <v>63</v>
      </c>
      <c r="D16" s="9" t="s">
        <v>58</v>
      </c>
      <c r="E16" s="9">
        <v>20</v>
      </c>
      <c r="F16" s="9"/>
      <c r="G16" s="13">
        <f t="shared" si="0"/>
        <v>0</v>
      </c>
      <c r="H16" s="9">
        <v>184.15</v>
      </c>
      <c r="I16" s="10">
        <f t="shared" si="1"/>
        <v>3683</v>
      </c>
    </row>
    <row r="17" spans="2:9" ht="15">
      <c r="B17" s="9">
        <v>14</v>
      </c>
      <c r="C17" s="9" t="s">
        <v>64</v>
      </c>
      <c r="D17" s="9" t="s">
        <v>58</v>
      </c>
      <c r="E17" s="9">
        <v>1</v>
      </c>
      <c r="F17" s="9"/>
      <c r="G17" s="13">
        <f t="shared" si="0"/>
        <v>0</v>
      </c>
      <c r="H17" s="9">
        <v>192.9</v>
      </c>
      <c r="I17" s="10">
        <f t="shared" si="1"/>
        <v>192.9</v>
      </c>
    </row>
    <row r="18" spans="2:9" s="14" customFormat="1" ht="15">
      <c r="B18" s="12">
        <v>15</v>
      </c>
      <c r="C18" s="18" t="s">
        <v>103</v>
      </c>
      <c r="D18" s="12" t="s">
        <v>58</v>
      </c>
      <c r="E18" s="12">
        <v>10</v>
      </c>
      <c r="F18" s="12">
        <v>49.2</v>
      </c>
      <c r="G18" s="13">
        <f t="shared" si="0"/>
        <v>492</v>
      </c>
      <c r="H18" s="12">
        <v>40.31</v>
      </c>
      <c r="I18" s="13">
        <f t="shared" si="1"/>
        <v>403.1</v>
      </c>
    </row>
    <row r="19" spans="2:9" s="14" customFormat="1" ht="15">
      <c r="B19" s="12">
        <v>16</v>
      </c>
      <c r="C19" s="12" t="s">
        <v>93</v>
      </c>
      <c r="D19" s="12" t="s">
        <v>58</v>
      </c>
      <c r="E19" s="12">
        <v>3</v>
      </c>
      <c r="F19" s="12"/>
      <c r="G19" s="13">
        <f t="shared" si="0"/>
        <v>0</v>
      </c>
      <c r="H19" s="13">
        <f>+H18*1.5</f>
        <v>60.465</v>
      </c>
      <c r="I19" s="13">
        <f t="shared" si="1"/>
        <v>181.395</v>
      </c>
    </row>
    <row r="20" spans="2:9" s="14" customFormat="1" ht="15">
      <c r="B20" s="12">
        <v>17</v>
      </c>
      <c r="C20" s="12" t="s">
        <v>92</v>
      </c>
      <c r="D20" s="12" t="s">
        <v>58</v>
      </c>
      <c r="E20" s="12">
        <v>13</v>
      </c>
      <c r="F20" s="12">
        <v>7.88</v>
      </c>
      <c r="G20" s="13">
        <f t="shared" si="0"/>
        <v>102.44</v>
      </c>
      <c r="H20" s="13">
        <v>7.45</v>
      </c>
      <c r="I20" s="13">
        <f t="shared" si="1"/>
        <v>96.85000000000001</v>
      </c>
    </row>
    <row r="21" spans="2:9" s="14" customFormat="1" ht="15">
      <c r="B21" s="12">
        <v>18</v>
      </c>
      <c r="C21" s="12" t="s">
        <v>100</v>
      </c>
      <c r="D21" s="12" t="s">
        <v>58</v>
      </c>
      <c r="E21" s="12">
        <v>6</v>
      </c>
      <c r="F21" s="12"/>
      <c r="G21" s="13">
        <f t="shared" si="0"/>
        <v>0</v>
      </c>
      <c r="H21" s="13">
        <f>+H13*1.5</f>
        <v>58.724999999999994</v>
      </c>
      <c r="I21" s="13">
        <f t="shared" si="1"/>
        <v>352.34999999999997</v>
      </c>
    </row>
    <row r="22" spans="2:9" s="14" customFormat="1" ht="15">
      <c r="B22" s="12">
        <v>19</v>
      </c>
      <c r="C22" s="12" t="s">
        <v>94</v>
      </c>
      <c r="D22" s="12" t="s">
        <v>51</v>
      </c>
      <c r="E22" s="12">
        <v>149</v>
      </c>
      <c r="F22" s="12"/>
      <c r="G22" s="13">
        <f t="shared" si="0"/>
        <v>0</v>
      </c>
      <c r="H22" s="13">
        <v>0.64</v>
      </c>
      <c r="I22" s="13">
        <f t="shared" si="1"/>
        <v>95.36</v>
      </c>
    </row>
    <row r="23" spans="2:9" s="14" customFormat="1" ht="15">
      <c r="B23" s="12">
        <v>20</v>
      </c>
      <c r="C23" s="12" t="s">
        <v>96</v>
      </c>
      <c r="D23" s="12" t="s">
        <v>58</v>
      </c>
      <c r="E23" s="12">
        <v>5</v>
      </c>
      <c r="F23" s="12"/>
      <c r="G23" s="13">
        <f t="shared" si="0"/>
        <v>0</v>
      </c>
      <c r="H23" s="13">
        <v>112.9</v>
      </c>
      <c r="I23" s="13">
        <f t="shared" si="1"/>
        <v>564.5</v>
      </c>
    </row>
    <row r="24" spans="7:9" ht="15">
      <c r="G24">
        <v>1</v>
      </c>
      <c r="H24" s="15" t="s">
        <v>54</v>
      </c>
      <c r="I24" s="16">
        <f>SUM(G6:G23)</f>
        <v>21320.14</v>
      </c>
    </row>
    <row r="25" spans="7:9" ht="15">
      <c r="G25">
        <v>2</v>
      </c>
      <c r="H25" s="8" t="s">
        <v>65</v>
      </c>
      <c r="I25" s="11">
        <f>SUM(I6:I23)</f>
        <v>9877.305000000002</v>
      </c>
    </row>
    <row r="26" spans="8:11" ht="15">
      <c r="H26" s="8" t="s">
        <v>66</v>
      </c>
      <c r="I26" s="11">
        <f>+I24+I25</f>
        <v>31197.445</v>
      </c>
      <c r="J26" s="17"/>
      <c r="K26" s="6"/>
    </row>
    <row r="27" spans="8:9" ht="15">
      <c r="H27" s="8" t="s">
        <v>67</v>
      </c>
      <c r="I27" s="11">
        <f>+I26*0.12</f>
        <v>3743.6933999999997</v>
      </c>
    </row>
    <row r="28" spans="8:9" ht="15">
      <c r="H28" s="8" t="s">
        <v>38</v>
      </c>
      <c r="I28" s="11">
        <f>+I26+I27</f>
        <v>34941.138399999996</v>
      </c>
    </row>
  </sheetData>
  <mergeCells count="1">
    <mergeCell ref="B3:I3"/>
  </mergeCells>
  <printOptions/>
  <pageMargins left="0.7" right="0.7" top="0.75" bottom="0.75" header="0.3" footer="0.3"/>
  <pageSetup fitToHeight="1" fitToWidth="1" horizontalDpi="600" verticalDpi="600" orientation="landscape" scale="61" r:id="rId1"/>
  <ignoredErrors>
    <ignoredError sqref="I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GL. Lozano</dc:creator>
  <cp:keywords/>
  <dc:description/>
  <cp:lastModifiedBy>TOBIAS VERDUGO ISRAEL</cp:lastModifiedBy>
  <cp:lastPrinted>2019-05-21T14:46:07Z</cp:lastPrinted>
  <dcterms:created xsi:type="dcterms:W3CDTF">2019-02-08T18:18:07Z</dcterms:created>
  <dcterms:modified xsi:type="dcterms:W3CDTF">2019-05-23T17:12:34Z</dcterms:modified>
  <cp:category/>
  <cp:version/>
  <cp:contentType/>
  <cp:contentStatus/>
</cp:coreProperties>
</file>